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buzarr\Documents\2022-23\MAYO\"/>
    </mc:Choice>
  </mc:AlternateContent>
  <bookViews>
    <workbookView xWindow="0" yWindow="0" windowWidth="28800" windowHeight="12300"/>
  </bookViews>
  <sheets>
    <sheet name="Hoja1" sheetId="1" r:id="rId1"/>
  </sheets>
  <definedNames>
    <definedName name="_xlnm._FilterDatabase" localSheetId="0" hidden="1">Hoja1!$A$2:$I$15</definedName>
    <definedName name="_xlnm.Print_Area" localSheetId="0">Hoja1!$A$1:$I$14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D6" i="1" s="1"/>
  <c r="E8" i="1"/>
  <c r="E9" i="1"/>
  <c r="E7" i="1"/>
  <c r="F13" i="1"/>
  <c r="F4" i="1"/>
  <c r="D4" i="1" s="1"/>
  <c r="F5" i="1"/>
  <c r="D5" i="1" s="1"/>
  <c r="F3" i="1"/>
  <c r="D3" i="1" s="1"/>
  <c r="J3" i="1"/>
  <c r="K3" i="1" s="1"/>
  <c r="L3" i="1" l="1"/>
  <c r="M3" i="1"/>
  <c r="I12" i="1" l="1"/>
  <c r="F12" i="1" s="1"/>
  <c r="I11" i="1"/>
  <c r="F11" i="1" s="1"/>
  <c r="I10" i="1"/>
  <c r="F10" i="1" s="1"/>
  <c r="H13" i="1"/>
  <c r="E13" i="1" s="1"/>
  <c r="D13" i="1" s="1"/>
  <c r="H12" i="1"/>
  <c r="E12" i="1" s="1"/>
  <c r="D12" i="1" s="1"/>
  <c r="H11" i="1"/>
  <c r="E11" i="1" s="1"/>
  <c r="D11" i="1" s="1"/>
  <c r="H10" i="1" l="1"/>
  <c r="E10" i="1" s="1"/>
  <c r="D10" i="1" s="1"/>
  <c r="I8" i="1"/>
  <c r="F8" i="1" s="1"/>
  <c r="D8" i="1" s="1"/>
  <c r="I9" i="1"/>
  <c r="F9" i="1" s="1"/>
  <c r="D9" i="1" s="1"/>
  <c r="I7" i="1"/>
  <c r="F7" i="1" s="1"/>
  <c r="D7" i="1" s="1"/>
  <c r="H15" i="1" l="1"/>
  <c r="I15" i="1" s="1"/>
</calcChain>
</file>

<file path=xl/sharedStrings.xml><?xml version="1.0" encoding="utf-8"?>
<sst xmlns="http://schemas.openxmlformats.org/spreadsheetml/2006/main" count="50" uniqueCount="38">
  <si>
    <r>
      <rPr>
        <b/>
        <sz val="9"/>
        <rFont val="Arial"/>
        <family val="2"/>
      </rPr>
      <t>CATEGORÍA</t>
    </r>
  </si>
  <si>
    <r>
      <rPr>
        <b/>
        <sz val="9"/>
        <rFont val="Arial"/>
        <family val="2"/>
      </rPr>
      <t>TITULACIÓN</t>
    </r>
  </si>
  <si>
    <r>
      <rPr>
        <b/>
        <sz val="9"/>
        <rFont val="Arial"/>
        <family val="2"/>
      </rPr>
      <t>REQUISITOS ESPECÍFICOS</t>
    </r>
  </si>
  <si>
    <r>
      <rPr>
        <b/>
        <sz val="9"/>
        <rFont val="Arial"/>
        <family val="2"/>
      </rPr>
      <t>COLECTIVO DE PERSONAL *</t>
    </r>
  </si>
  <si>
    <r>
      <rPr>
        <sz val="9"/>
        <rFont val="Arial"/>
        <family val="2"/>
      </rPr>
      <t>Personal Técnico de Proyectos (PAI-T)</t>
    </r>
  </si>
  <si>
    <r>
      <rPr>
        <sz val="9"/>
        <rFont val="Arial"/>
        <family val="2"/>
      </rPr>
      <t>Técnico de FP tipo 1</t>
    </r>
  </si>
  <si>
    <r>
      <rPr>
        <sz val="9"/>
        <rFont val="Arial"/>
        <family val="2"/>
      </rPr>
      <t>Formación Profesional de grado medio</t>
    </r>
  </si>
  <si>
    <r>
      <rPr>
        <sz val="9"/>
        <rFont val="Arial"/>
        <family val="2"/>
      </rPr>
      <t>Técnico de FP tipo 2</t>
    </r>
  </si>
  <si>
    <r>
      <rPr>
        <sz val="9"/>
        <rFont val="Arial"/>
        <family val="2"/>
      </rPr>
      <t>Formación Profesional</t>
    </r>
  </si>
  <si>
    <r>
      <rPr>
        <sz val="9"/>
        <rFont val="Arial"/>
        <family val="2"/>
      </rPr>
      <t>Formación Profesional de grado superior o Formación Profesional de grado medio con tres años de experiencia profesional</t>
    </r>
  </si>
  <si>
    <r>
      <rPr>
        <sz val="9"/>
        <rFont val="Arial"/>
        <family val="2"/>
      </rPr>
      <t>Titulados Universitarios de grado medio</t>
    </r>
  </si>
  <si>
    <r>
      <rPr>
        <sz val="9"/>
        <rFont val="Arial"/>
        <family val="2"/>
      </rPr>
      <t>Diplomatura, Ingeniería Técnica, Arquitectura Técnica o Grado de menos de 240 ECTS</t>
    </r>
  </si>
  <si>
    <r>
      <rPr>
        <sz val="9"/>
        <rFont val="Arial"/>
        <family val="2"/>
      </rPr>
      <t>Contratado tipo 1</t>
    </r>
  </si>
  <si>
    <r>
      <rPr>
        <sz val="9"/>
        <rFont val="Arial"/>
        <family val="2"/>
      </rPr>
      <t>Grado de al menos 240 y menos de 300 ECTS</t>
    </r>
  </si>
  <si>
    <r>
      <rPr>
        <sz val="9"/>
        <rFont val="Arial"/>
        <family val="2"/>
      </rPr>
      <t>Contratado tipo 2</t>
    </r>
  </si>
  <si>
    <r>
      <rPr>
        <sz val="9"/>
        <rFont val="Arial"/>
        <family val="2"/>
      </rPr>
      <t>Licenciatura, Ingeniería, Arquitectura, Grado de al menos 300 ECTS (nivel MECES 3)</t>
    </r>
  </si>
  <si>
    <r>
      <rPr>
        <sz val="9"/>
        <rFont val="Arial"/>
        <family val="2"/>
      </rPr>
      <t>Personal Técnico de Proyectos (PAI-I)</t>
    </r>
  </si>
  <si>
    <r>
      <rPr>
        <sz val="9"/>
        <rFont val="Arial"/>
        <family val="2"/>
      </rPr>
      <t>Contratado tipo 3</t>
    </r>
  </si>
  <si>
    <r>
      <rPr>
        <sz val="9"/>
        <rFont val="Arial"/>
        <family val="2"/>
      </rPr>
      <t>Grado de 240 ECTS</t>
    </r>
  </si>
  <si>
    <r>
      <rPr>
        <sz val="9"/>
        <rFont val="Arial"/>
        <family val="2"/>
      </rPr>
      <t>Máster, o al menos 3 años de experiencia investigadora</t>
    </r>
  </si>
  <si>
    <t>COSTE MÍNIMO</t>
  </si>
  <si>
    <t>COSTE MÁXIMO</t>
  </si>
  <si>
    <t>SAL. BRUTO MES MINÍMO</t>
  </si>
  <si>
    <t>SAL. BRUTO MES MÁXIMO</t>
  </si>
  <si>
    <r>
      <rPr>
        <sz val="9"/>
        <rFont val="Arial"/>
        <family val="2"/>
      </rPr>
      <t>Contratado tipo 4</t>
    </r>
  </si>
  <si>
    <r>
      <rPr>
        <sz val="9"/>
        <rFont val="Arial"/>
        <family val="2"/>
      </rPr>
      <t>Al menos 2 años de experiencia en gestión de proyectos</t>
    </r>
  </si>
  <si>
    <r>
      <rPr>
        <sz val="9"/>
        <rFont val="Arial"/>
        <family val="2"/>
      </rPr>
      <t>Contratado posdoctoral tipo1</t>
    </r>
  </si>
  <si>
    <r>
      <rPr>
        <sz val="9"/>
        <rFont val="Arial"/>
        <family val="2"/>
      </rPr>
      <t>Doctorado</t>
    </r>
  </si>
  <si>
    <r>
      <rPr>
        <sz val="9"/>
        <rFont val="Arial"/>
        <family val="2"/>
      </rPr>
      <t>Personal Investigador de Proyectos (PAI-I)</t>
    </r>
  </si>
  <si>
    <r>
      <rPr>
        <sz val="9"/>
        <rFont val="Arial"/>
        <family val="2"/>
      </rPr>
      <t>Contratado posdoctoral tipo 2</t>
    </r>
  </si>
  <si>
    <r>
      <rPr>
        <sz val="9"/>
        <rFont val="Arial"/>
        <family val="2"/>
      </rPr>
      <t>Más de 3 años de experiencia posdoctoral.</t>
    </r>
  </si>
  <si>
    <r>
      <rPr>
        <sz val="9"/>
        <rFont val="Arial"/>
        <family val="2"/>
      </rPr>
      <t>Contratado posdoctoral tipo 3</t>
    </r>
  </si>
  <si>
    <r>
      <rPr>
        <sz val="9"/>
        <rFont val="Arial"/>
        <family val="2"/>
      </rPr>
      <t>Más de 7 años de experiencia posdoctoral, o haber sido beneficiario de un contrato laboral financiado a través de un programa competitivo (p.e. Marie Curie o RyC)</t>
    </r>
  </si>
  <si>
    <r>
      <rPr>
        <sz val="9"/>
        <rFont val="Arial"/>
        <family val="2"/>
      </rPr>
      <t>Investigador senior tipo 1</t>
    </r>
  </si>
  <si>
    <r>
      <rPr>
        <sz val="9"/>
        <rFont val="Arial"/>
        <family val="2"/>
      </rPr>
      <t>Más de 12 años de experiencia posdoctoral, o haber sido beneficiario de un contrato laboral financiado a través de un programa competitivo (p.e. Marie Curie o RyC).</t>
    </r>
  </si>
  <si>
    <r>
      <rPr>
        <sz val="9"/>
        <rFont val="Arial"/>
        <family val="2"/>
      </rPr>
      <t>* Las categorías definidas en esta tabla como PAI-I también podrán catalogarse como PAI-T en las convocatorias específicas.</t>
    </r>
  </si>
  <si>
    <t>COSTE TOTAL DE CONTRATACIÓN
(2023)</t>
  </si>
  <si>
    <t xml:space="preserve">ANEXO I TABLAS PAII-PAIT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</si>
</sst>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\ [$€-C0A]_-;\-* #,##0.00\ [$€-C0A]_-;_-* &quot;-&quot;??\ [$€-C0A]_-;_-@_-"/>
  </numFmts>
  <fonts count="5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3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164" fontId="0" fillId="3" borderId="3" xfId="0" applyNumberForma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 wrapText="1"/>
    </xf>
    <xf numFmtId="164" fontId="0" fillId="0" borderId="1" xfId="1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5" xfId="0" applyBorder="1" applyAlignment="1"/>
    <xf numFmtId="0" fontId="2" fillId="0" borderId="2" xfId="0" applyFont="1" applyFill="1" applyBorder="1" applyAlignment="1">
      <alignment horizontal="left" vertical="top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tabSelected="1" workbookViewId="0"/>
  </sheetViews>
  <sheetFormatPr baseColWidth="10" defaultRowHeight="15" x14ac:dyDescent="0.25"/>
  <cols>
    <col min="1" max="1" width="13.42578125" customWidth="1"/>
    <col min="2" max="2" width="25.140625" customWidth="1"/>
    <col min="3" max="3" width="29.42578125" customWidth="1"/>
    <col min="4" max="4" width="17" customWidth="1"/>
    <col min="5" max="5" width="14.42578125" bestFit="1" customWidth="1"/>
    <col min="6" max="6" width="14.85546875" bestFit="1" customWidth="1"/>
    <col min="8" max="8" width="12.5703125" bestFit="1" customWidth="1"/>
    <col min="9" max="9" width="13" bestFit="1" customWidth="1"/>
    <col min="10" max="11" width="12" hidden="1" customWidth="1"/>
    <col min="12" max="12" width="0" hidden="1" customWidth="1"/>
    <col min="13" max="13" width="12" hidden="1" customWidth="1"/>
  </cols>
  <sheetData>
    <row r="1" spans="1:13" x14ac:dyDescent="0.25">
      <c r="A1" s="19" t="s">
        <v>37</v>
      </c>
      <c r="B1" s="19"/>
      <c r="C1" s="19"/>
      <c r="D1" s="19"/>
      <c r="E1" s="18"/>
      <c r="F1" s="18"/>
      <c r="G1" s="18"/>
      <c r="H1" s="18"/>
      <c r="I1" s="18"/>
    </row>
    <row r="2" spans="1:13" ht="36" x14ac:dyDescent="0.25">
      <c r="A2" s="6" t="s">
        <v>0</v>
      </c>
      <c r="B2" s="6" t="s">
        <v>1</v>
      </c>
      <c r="C2" s="6" t="s">
        <v>2</v>
      </c>
      <c r="D2" s="15" t="s">
        <v>36</v>
      </c>
      <c r="E2" s="7" t="s">
        <v>20</v>
      </c>
      <c r="F2" s="7" t="s">
        <v>21</v>
      </c>
      <c r="G2" s="8" t="s">
        <v>3</v>
      </c>
      <c r="H2" s="9" t="s">
        <v>22</v>
      </c>
      <c r="I2" s="9" t="s">
        <v>23</v>
      </c>
    </row>
    <row r="3" spans="1:13" s="4" customFormat="1" ht="48" x14ac:dyDescent="0.25">
      <c r="A3" s="2" t="s">
        <v>5</v>
      </c>
      <c r="B3" s="2" t="s">
        <v>6</v>
      </c>
      <c r="C3" s="1"/>
      <c r="D3" s="16">
        <f>F3</f>
        <v>21637.85</v>
      </c>
      <c r="E3" s="13"/>
      <c r="F3" s="16">
        <f>I3*12*1.331+I3*12/365*12</f>
        <v>21637.85</v>
      </c>
      <c r="G3" s="3" t="s">
        <v>4</v>
      </c>
      <c r="H3" s="14"/>
      <c r="I3" s="12">
        <v>1322.08</v>
      </c>
      <c r="J3" s="11">
        <f>I3*12</f>
        <v>15864.96</v>
      </c>
      <c r="K3" s="11">
        <f>J3*0.331</f>
        <v>5251.3</v>
      </c>
      <c r="L3" s="11">
        <f>J3/365*12</f>
        <v>521.59</v>
      </c>
      <c r="M3" s="11">
        <f>SUM(J3:L3)</f>
        <v>21637.85</v>
      </c>
    </row>
    <row r="4" spans="1:13" s="4" customFormat="1" ht="48" x14ac:dyDescent="0.25">
      <c r="A4" s="5" t="s">
        <v>7</v>
      </c>
      <c r="B4" s="2" t="s">
        <v>8</v>
      </c>
      <c r="C4" s="2" t="s">
        <v>9</v>
      </c>
      <c r="D4" s="16">
        <f>F4</f>
        <v>24041.759999999998</v>
      </c>
      <c r="E4" s="13"/>
      <c r="F4" s="16">
        <f t="shared" ref="E4:F13" si="0">I4*12*1.331+I4*12/365*12</f>
        <v>24041.759999999998</v>
      </c>
      <c r="G4" s="3" t="s">
        <v>4</v>
      </c>
      <c r="H4" s="14"/>
      <c r="I4" s="12">
        <v>1468.96</v>
      </c>
    </row>
    <row r="5" spans="1:13" s="4" customFormat="1" ht="48" x14ac:dyDescent="0.25">
      <c r="A5" s="2" t="s">
        <v>10</v>
      </c>
      <c r="B5" s="2" t="s">
        <v>11</v>
      </c>
      <c r="C5" s="1"/>
      <c r="D5" s="16">
        <f>F5</f>
        <v>24041.759999999998</v>
      </c>
      <c r="E5" s="13"/>
      <c r="F5" s="16">
        <f t="shared" si="0"/>
        <v>24041.759999999998</v>
      </c>
      <c r="G5" s="3" t="s">
        <v>4</v>
      </c>
      <c r="H5" s="14"/>
      <c r="I5" s="12">
        <v>1468.96</v>
      </c>
    </row>
    <row r="6" spans="1:13" s="4" customFormat="1" ht="48" x14ac:dyDescent="0.25">
      <c r="A6" s="2" t="s">
        <v>12</v>
      </c>
      <c r="B6" s="2" t="s">
        <v>13</v>
      </c>
      <c r="C6" s="1"/>
      <c r="D6" s="16">
        <f>F6</f>
        <v>28797.08</v>
      </c>
      <c r="E6" s="13"/>
      <c r="F6" s="16">
        <f>I6*12*1.331+I6*12/365*12+0.19</f>
        <v>28797.08</v>
      </c>
      <c r="G6" s="3" t="s">
        <v>4</v>
      </c>
      <c r="H6" s="14"/>
      <c r="I6" s="12">
        <v>1759.5</v>
      </c>
    </row>
    <row r="7" spans="1:13" s="4" customFormat="1" ht="48" x14ac:dyDescent="0.25">
      <c r="A7" s="5" t="s">
        <v>14</v>
      </c>
      <c r="B7" s="2" t="s">
        <v>15</v>
      </c>
      <c r="C7" s="1"/>
      <c r="D7" s="17" t="str">
        <f>CONCATENATE(E7,"€","      ",F7,"€")</f>
        <v>28797,08€      38695,13€</v>
      </c>
      <c r="E7" s="16">
        <f>ROUND(H7*12*1.331,2)+ROUND(H7*12/365*12,2)+0.19</f>
        <v>28797.08</v>
      </c>
      <c r="F7" s="16">
        <f>I7*12*1.331+I7*12/365*12+0.09</f>
        <v>38695.129999999997</v>
      </c>
      <c r="G7" s="3" t="s">
        <v>16</v>
      </c>
      <c r="H7" s="12">
        <v>1759.5</v>
      </c>
      <c r="I7" s="12">
        <f>2230.45*1.06</f>
        <v>2364.2800000000002</v>
      </c>
    </row>
    <row r="8" spans="1:13" s="4" customFormat="1" ht="48" x14ac:dyDescent="0.25">
      <c r="A8" s="2" t="s">
        <v>17</v>
      </c>
      <c r="B8" s="2" t="s">
        <v>18</v>
      </c>
      <c r="C8" s="2" t="s">
        <v>19</v>
      </c>
      <c r="D8" s="17" t="str">
        <f t="shared" ref="D8:D13" si="1">CONCATENATE(E8,"€","      ",F8,"€")</f>
        <v>28797,08€      38695,13€</v>
      </c>
      <c r="E8" s="16">
        <f t="shared" ref="E8:E9" si="2">ROUND(H8*12*1.331,2)+ROUND(H8*12/365*12,2)+0.19</f>
        <v>28797.08</v>
      </c>
      <c r="F8" s="16">
        <f t="shared" ref="F8:F9" si="3">I8*12*1.331+I8*12/365*12+0.09</f>
        <v>38695.129999999997</v>
      </c>
      <c r="G8" s="3" t="s">
        <v>16</v>
      </c>
      <c r="H8" s="12">
        <v>1759.5</v>
      </c>
      <c r="I8" s="12">
        <f t="shared" ref="I8:I9" si="4">2230.45*1.06</f>
        <v>2364.2800000000002</v>
      </c>
    </row>
    <row r="9" spans="1:13" s="4" customFormat="1" ht="48" x14ac:dyDescent="0.25">
      <c r="A9" s="2" t="s">
        <v>24</v>
      </c>
      <c r="B9" s="2" t="s">
        <v>18</v>
      </c>
      <c r="C9" s="2" t="s">
        <v>25</v>
      </c>
      <c r="D9" s="17" t="str">
        <f t="shared" si="1"/>
        <v>28797,08€      38695,13€</v>
      </c>
      <c r="E9" s="16">
        <f t="shared" si="2"/>
        <v>28797.08</v>
      </c>
      <c r="F9" s="16">
        <f t="shared" si="3"/>
        <v>38695.129999999997</v>
      </c>
      <c r="G9" s="3" t="s">
        <v>4</v>
      </c>
      <c r="H9" s="12">
        <v>1759.5</v>
      </c>
      <c r="I9" s="12">
        <f t="shared" si="4"/>
        <v>2364.2800000000002</v>
      </c>
    </row>
    <row r="10" spans="1:13" s="4" customFormat="1" ht="48" x14ac:dyDescent="0.25">
      <c r="A10" s="2" t="s">
        <v>26</v>
      </c>
      <c r="B10" s="2" t="s">
        <v>27</v>
      </c>
      <c r="C10" s="1"/>
      <c r="D10" s="17" t="str">
        <f t="shared" si="1"/>
        <v>32699,98€      43322,83€</v>
      </c>
      <c r="E10" s="16">
        <f t="shared" si="0"/>
        <v>32699.98</v>
      </c>
      <c r="F10" s="16">
        <f t="shared" si="0"/>
        <v>43322.83</v>
      </c>
      <c r="G10" s="3" t="s">
        <v>28</v>
      </c>
      <c r="H10" s="12">
        <f>1884.89*1.06</f>
        <v>1997.98</v>
      </c>
      <c r="I10" s="12">
        <f>2497.21*1.06</f>
        <v>2647.04</v>
      </c>
    </row>
    <row r="11" spans="1:13" s="4" customFormat="1" ht="48" x14ac:dyDescent="0.25">
      <c r="A11" s="2" t="s">
        <v>29</v>
      </c>
      <c r="B11" s="5" t="s">
        <v>27</v>
      </c>
      <c r="C11" s="2" t="s">
        <v>30</v>
      </c>
      <c r="D11" s="17" t="str">
        <f t="shared" si="1"/>
        <v>39706,66€      48420,51€</v>
      </c>
      <c r="E11" s="16">
        <f>H11*12*1.331+H11*12/365*12+0.17</f>
        <v>39706.660000000003</v>
      </c>
      <c r="F11" s="16">
        <f t="shared" si="0"/>
        <v>48420.51</v>
      </c>
      <c r="G11" s="3" t="s">
        <v>28</v>
      </c>
      <c r="H11" s="12">
        <f>2288.75*1.06</f>
        <v>2426.08</v>
      </c>
      <c r="I11" s="12">
        <f>2791.05*1.06</f>
        <v>2958.51</v>
      </c>
      <c r="J11" s="11"/>
      <c r="K11" s="11"/>
    </row>
    <row r="12" spans="1:13" s="4" customFormat="1" ht="60" x14ac:dyDescent="0.25">
      <c r="A12" s="2" t="s">
        <v>31</v>
      </c>
      <c r="B12" s="5" t="s">
        <v>27</v>
      </c>
      <c r="C12" s="2" t="s">
        <v>32</v>
      </c>
      <c r="D12" s="17" t="str">
        <f t="shared" si="1"/>
        <v>51380,66€      61162,67€</v>
      </c>
      <c r="E12" s="16">
        <f>H12*12*1.331+H12*12/365*12+0.1</f>
        <v>51380.66</v>
      </c>
      <c r="F12" s="16">
        <f t="shared" si="0"/>
        <v>61162.67</v>
      </c>
      <c r="G12" s="3" t="s">
        <v>28</v>
      </c>
      <c r="H12" s="12">
        <f>2961.67*1.06</f>
        <v>3139.37</v>
      </c>
      <c r="I12" s="12">
        <f>3525.53*1.06</f>
        <v>3737.06</v>
      </c>
    </row>
    <row r="13" spans="1:13" s="4" customFormat="1" ht="72" x14ac:dyDescent="0.25">
      <c r="A13" s="2" t="s">
        <v>33</v>
      </c>
      <c r="B13" s="5" t="s">
        <v>27</v>
      </c>
      <c r="C13" s="2" t="s">
        <v>34</v>
      </c>
      <c r="D13" s="17" t="str">
        <f t="shared" si="1"/>
        <v>58392,33€      64912,57€</v>
      </c>
      <c r="E13" s="16">
        <f>H13*12*1.331+H13*12/365*12+0.02</f>
        <v>58392.33</v>
      </c>
      <c r="F13" s="16">
        <f t="shared" si="0"/>
        <v>64912.57</v>
      </c>
      <c r="G13" s="3" t="s">
        <v>28</v>
      </c>
      <c r="H13" s="12">
        <f>3365.84*1.06</f>
        <v>3567.79</v>
      </c>
      <c r="I13" s="12">
        <v>3966.18</v>
      </c>
    </row>
    <row r="14" spans="1:13" x14ac:dyDescent="0.25">
      <c r="A14" s="20" t="s">
        <v>35</v>
      </c>
      <c r="B14" s="20"/>
      <c r="C14" s="20"/>
      <c r="D14" s="20"/>
      <c r="E14" s="20"/>
    </row>
    <row r="15" spans="1:13" x14ac:dyDescent="0.25">
      <c r="H15" s="10">
        <f>4070.1*12</f>
        <v>48841.2</v>
      </c>
      <c r="I15" s="10">
        <f>H15*0.326</f>
        <v>15922.2312</v>
      </c>
    </row>
  </sheetData>
  <mergeCells count="1">
    <mergeCell ref="A14:E14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Almudena Pedrazuela Yuste</dc:creator>
  <cp:lastModifiedBy>EjemploCFI</cp:lastModifiedBy>
  <cp:lastPrinted>2023-03-10T09:03:53Z</cp:lastPrinted>
  <dcterms:created xsi:type="dcterms:W3CDTF">2021-09-26T11:11:56Z</dcterms:created>
  <dcterms:modified xsi:type="dcterms:W3CDTF">2023-05-12T12:13:18Z</dcterms:modified>
</cp:coreProperties>
</file>